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quisiciones\Documents\Subsidio 2025\"/>
    </mc:Choice>
  </mc:AlternateContent>
  <bookViews>
    <workbookView xWindow="-120" yWindow="-120" windowWidth="20730" windowHeight="11160"/>
  </bookViews>
  <sheets>
    <sheet name="CALCULO" sheetId="1" r:id="rId1"/>
    <sheet name="MENSUAL" sheetId="3" r:id="rId2"/>
    <sheet name="QUINCENAL" sheetId="4" r:id="rId3"/>
    <sheet name="SEMANAL" sheetId="5" r:id="rId4"/>
    <sheet name="DIARIO" sheetId="6" r:id="rId5"/>
    <sheet name="TABLAS" sheetId="2" r:id="rId6"/>
  </sheets>
  <externalReferences>
    <externalReference r:id="rId7"/>
  </externalReferences>
  <definedNames>
    <definedName name="DIARIO">[1]Tarifas!$P$2:$S$16</definedName>
    <definedName name="mensual">[1]Tarifas!$F$2:$I$16</definedName>
    <definedName name="Quincenal">[1]Tarifas!$A$2:$D$17</definedName>
    <definedName name="semanal">[1]Tarifas!$K$2:$N$16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15" i="3" l="1"/>
  <c r="B11" i="3"/>
  <c r="B12" i="3" s="1"/>
  <c r="B30" i="1"/>
  <c r="B29" i="1"/>
  <c r="B28" i="1"/>
  <c r="B14" i="1"/>
  <c r="B16" i="1" s="1"/>
  <c r="B20" i="1" s="1"/>
  <c r="B22" i="1" l="1"/>
  <c r="B21" i="1"/>
  <c r="B23" i="1"/>
  <c r="B12" i="6"/>
  <c r="B13" i="6" l="1"/>
  <c r="B14" i="6"/>
  <c r="B11" i="4"/>
  <c r="B16" i="6"/>
  <c r="E11" i="3"/>
  <c r="B16" i="5"/>
  <c r="B14" i="5"/>
  <c r="B12" i="5"/>
  <c r="B13" i="5" s="1"/>
  <c r="B13" i="3"/>
  <c r="B16" i="3" s="1"/>
  <c r="B12" i="4" l="1"/>
  <c r="B13" i="4" s="1"/>
  <c r="B15" i="4" s="1"/>
  <c r="B14" i="4"/>
  <c r="B16" i="4"/>
  <c r="B15" i="6"/>
  <c r="B17" i="6" s="1"/>
  <c r="B15" i="5"/>
  <c r="B17" i="5" s="1"/>
  <c r="E12" i="5"/>
  <c r="E12" i="4"/>
  <c r="E9" i="3"/>
  <c r="B17" i="3" s="1"/>
  <c r="E12" i="6" l="1"/>
  <c r="B18" i="6" s="1"/>
  <c r="B19" i="6" s="1"/>
  <c r="B18" i="3"/>
  <c r="B17" i="4"/>
  <c r="E10" i="6"/>
  <c r="E10" i="5"/>
  <c r="B18" i="5" s="1"/>
  <c r="B19" i="5" s="1"/>
  <c r="E10" i="4"/>
  <c r="B18" i="4" s="1"/>
  <c r="B19" i="4" l="1"/>
</calcChain>
</file>

<file path=xl/sharedStrings.xml><?xml version="1.0" encoding="utf-8"?>
<sst xmlns="http://schemas.openxmlformats.org/spreadsheetml/2006/main" count="134" uniqueCount="50">
  <si>
    <t>CALCULO DEL SUBSIDIO PARA EL EMPLEO</t>
  </si>
  <si>
    <t xml:space="preserve">VALOR UMA </t>
  </si>
  <si>
    <t>VALOR MENSUAL UMA</t>
  </si>
  <si>
    <t>TASA POR DECRETO</t>
  </si>
  <si>
    <t>SUBSIDIO PARA EL EMPLEO</t>
  </si>
  <si>
    <t>MENSUAL</t>
  </si>
  <si>
    <t>QUINCENAL</t>
  </si>
  <si>
    <t>SEMANAL</t>
  </si>
  <si>
    <t>DIARIO</t>
  </si>
  <si>
    <t>LIMITES SUBSIDIO PARA EL EMPLEO</t>
  </si>
  <si>
    <t>Tarifa del Impuesto Sobre la Renta</t>
  </si>
  <si>
    <t>Límite inferior</t>
  </si>
  <si>
    <t>Límite superior</t>
  </si>
  <si>
    <t>Cuota fija</t>
  </si>
  <si>
    <t>% Sobre excedente</t>
  </si>
  <si>
    <t>del límite inferior</t>
  </si>
  <si>
    <t>En adelante</t>
  </si>
  <si>
    <t>Por ciento para aplicarse sobre</t>
  </si>
  <si>
    <t>el excedente del límite inferior</t>
  </si>
  <si>
    <t>$</t>
  </si>
  <si>
    <t>%</t>
  </si>
  <si>
    <t>Por ciento para aplicarse sobre el excedente del límite inferior</t>
  </si>
  <si>
    <t>CALCULO DE ISR SOBRE NOMINA MENSUAL</t>
  </si>
  <si>
    <t>SUELDO</t>
  </si>
  <si>
    <t>LIMITE INFERIOR</t>
  </si>
  <si>
    <t>EXCEDENTE</t>
  </si>
  <si>
    <t>TASA</t>
  </si>
  <si>
    <t>IMPUESTO MARGINAL</t>
  </si>
  <si>
    <t>CUOTA FIJA</t>
  </si>
  <si>
    <t>IMPUESTO DETERMINADO</t>
  </si>
  <si>
    <t>IMPUESTO A RETENER</t>
  </si>
  <si>
    <t>Mensual</t>
  </si>
  <si>
    <t>Quincenal</t>
  </si>
  <si>
    <t>Semanal</t>
  </si>
  <si>
    <t>CALCULO DE ISR SOBRE NOMINA QUINCENAL</t>
  </si>
  <si>
    <t>CALCULO DE ISR SOBRE NOMINA SEMANAL</t>
  </si>
  <si>
    <t>CANTIDAD DE SUBSIDIO</t>
  </si>
  <si>
    <t>LIMITE DE SUBSIDIO</t>
  </si>
  <si>
    <t>Diario</t>
  </si>
  <si>
    <t>Visitanos en:</t>
  </si>
  <si>
    <t>https://www.jcmconsultoriaadq.com.mx/</t>
  </si>
  <si>
    <t>correo: atencion@jcmconsultoriaadq.com.mx</t>
  </si>
  <si>
    <t>Tel. 2961121761</t>
  </si>
  <si>
    <t>A PARTIR DEL 1 DE ENERO DEL 2025</t>
  </si>
  <si>
    <t>Solo Enero, a partir de febrero 13.80%</t>
  </si>
  <si>
    <t>Tarifas ISR 2025 pagos mensuales</t>
  </si>
  <si>
    <t>Tarifas ISR 2025: pagos quincenales</t>
  </si>
  <si>
    <t>Tarifas ISR 2025: retenciones semanales</t>
  </si>
  <si>
    <t>Tarifas ISR 2025: retención diaria</t>
  </si>
  <si>
    <t>Solo Enero, a partir de febrero habrá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</si>
</sst>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sz val="12"/>
      <color theme="1"/>
      <name val="Bahnschrift"/>
      <family val="2"/>
    </font>
    <font>
      <b/>
      <sz val="12"/>
      <color theme="1"/>
      <name val="Bahnschrift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0" fontId="2" fillId="0" borderId="0" xfId="0" applyNumberFormat="1" applyFont="1"/>
    <xf numFmtId="4" fontId="2" fillId="0" borderId="0" xfId="0" applyNumberFormat="1" applyFont="1"/>
    <xf numFmtId="9" fontId="2" fillId="0" borderId="0" xfId="0" applyNumberFormat="1" applyFont="1"/>
    <xf numFmtId="0" fontId="3" fillId="0" borderId="0" xfId="0" applyFont="1"/>
    <xf numFmtId="44" fontId="2" fillId="0" borderId="1" xfId="1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10" fontId="2" fillId="0" borderId="1" xfId="1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2" fillId="2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44" fontId="2" fillId="0" borderId="1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0" fontId="2" fillId="2" borderId="1" xfId="2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 applyAlignment="1">
      <alignment vertical="center"/>
    </xf>
    <xf numFmtId="44" fontId="2" fillId="0" borderId="0" xfId="0" applyNumberFormat="1" applyFont="1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44" fontId="2" fillId="0" borderId="5" xfId="1" applyFont="1" applyBorder="1" applyProtection="1">
      <protection locked="0"/>
    </xf>
    <xf numFmtId="10" fontId="2" fillId="0" borderId="5" xfId="1" applyNumberFormat="1" applyFont="1" applyBorder="1" applyProtection="1">
      <protection locked="0"/>
    </xf>
    <xf numFmtId="0" fontId="2" fillId="0" borderId="0" xfId="0" applyFont="1" applyProtection="1"/>
    <xf numFmtId="0" fontId="2" fillId="0" borderId="4" xfId="0" applyFont="1" applyBorder="1" applyProtection="1"/>
    <xf numFmtId="44" fontId="2" fillId="0" borderId="5" xfId="1" applyFont="1" applyBorder="1" applyProtection="1"/>
    <xf numFmtId="0" fontId="2" fillId="0" borderId="2" xfId="0" applyFont="1" applyBorder="1" applyProtection="1"/>
    <xf numFmtId="44" fontId="2" fillId="0" borderId="3" xfId="1" applyFont="1" applyBorder="1" applyProtection="1"/>
    <xf numFmtId="44" fontId="2" fillId="0" borderId="3" xfId="0" applyNumberFormat="1" applyFont="1" applyBorder="1" applyProtection="1"/>
    <xf numFmtId="0" fontId="7" fillId="0" borderId="0" xfId="3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7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1304925</xdr:colOff>
      <xdr:row>0</xdr:row>
      <xdr:rowOff>0</xdr:rowOff>
    </xdr:from>
    <xdr:to>
      <xdr:col>1</xdr:col>
      <xdr:colOff>666750</xdr:colOff>
      <xdr:row>10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6C33AE-7EB6-436A-BC40-B56F0D369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0"/>
          <a:ext cx="1838325" cy="1838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0</xdr:row>
      <xdr:rowOff>0</xdr:rowOff>
    </xdr:from>
    <xdr:to>
      <xdr:col>0</xdr:col>
      <xdr:colOff>2228850</xdr:colOff>
      <xdr:row>7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8BF643-9097-4BD5-AD84-74351F76F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81" t="7185" r="15559" b="11967"/>
        <a:stretch/>
      </xdr:blipFill>
      <xdr:spPr>
        <a:xfrm>
          <a:off x="1047750" y="0"/>
          <a:ext cx="1181100" cy="1285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0</xdr:row>
      <xdr:rowOff>0</xdr:rowOff>
    </xdr:from>
    <xdr:to>
      <xdr:col>0</xdr:col>
      <xdr:colOff>2228850</xdr:colOff>
      <xdr:row>7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5D55BF-7FDE-4B2B-825F-5B1971301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81" t="7185" r="15559" b="11967"/>
        <a:stretch/>
      </xdr:blipFill>
      <xdr:spPr>
        <a:xfrm>
          <a:off x="1047750" y="0"/>
          <a:ext cx="1181100" cy="1285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0</xdr:row>
      <xdr:rowOff>0</xdr:rowOff>
    </xdr:from>
    <xdr:to>
      <xdr:col>0</xdr:col>
      <xdr:colOff>2228850</xdr:colOff>
      <xdr:row>7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95000B-5067-4E0A-88C0-C0E9562414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81" t="7185" r="15559" b="11967"/>
        <a:stretch/>
      </xdr:blipFill>
      <xdr:spPr>
        <a:xfrm>
          <a:off x="1047750" y="0"/>
          <a:ext cx="1181100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0</xdr:row>
      <xdr:rowOff>0</xdr:rowOff>
    </xdr:from>
    <xdr:to>
      <xdr:col>0</xdr:col>
      <xdr:colOff>2228850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2ADFB-FB7B-4B8C-B3D9-0FF091E822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81" t="7185" r="15559" b="11967"/>
        <a:stretch/>
      </xdr:blipFill>
      <xdr:spPr>
        <a:xfrm>
          <a:off x="1047750" y="0"/>
          <a:ext cx="1181100" cy="1285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HP2024\Documentos\FISCAL%20estudio\Subsidio%20al%20Empleo%202024%20DOF\Calculadora%20de%20Subsidio%20para%20el%20empleo%20Decreto%20DOF%202024%20Ult%20V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idio al Empleo 2024"/>
      <sheetName val="Mensual"/>
      <sheetName val="Quincenal"/>
      <sheetName val="Semanal"/>
      <sheetName val="Diario"/>
      <sheetName val="Tarifas"/>
      <sheetName val="Consideracion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 Tarifas ISR 2024: pagos quincenales</v>
          </cell>
          <cell r="F2" t="str">
            <v>5.- Tarifas ISR 2024 pagos mensuales</v>
          </cell>
          <cell r="K2" t="str">
            <v>2.- Tarifas ISR 2024: retenciones semanales</v>
          </cell>
          <cell r="P2" t="str">
            <v>I.- Retenciones periódicas de ISR:</v>
          </cell>
        </row>
        <row r="3">
          <cell r="A3"/>
          <cell r="F3" t="str">
            <v>Tarifa del Impuesto Sobre la Renta</v>
          </cell>
          <cell r="G3"/>
          <cell r="H3"/>
          <cell r="I3"/>
          <cell r="K3" t="str">
            <v>Límite inferior</v>
          </cell>
          <cell r="L3" t="str">
            <v>Límite superior</v>
          </cell>
          <cell r="M3" t="str">
            <v>Cuota fija</v>
          </cell>
          <cell r="N3" t="str">
            <v>Por ciento para aplicarse sobre</v>
          </cell>
          <cell r="P3" t="str">
            <v>1.- Tarifas ISR 2024: retención diaria</v>
          </cell>
        </row>
        <row r="4">
          <cell r="A4" t="str">
            <v>Límite inferior</v>
          </cell>
          <cell r="B4" t="str">
            <v>Límite superior</v>
          </cell>
          <cell r="C4" t="str">
            <v>Cuota fija</v>
          </cell>
          <cell r="D4" t="str">
            <v>Por ciento para aplicarse sobre</v>
          </cell>
          <cell r="F4" t="str">
            <v>Límite inferior</v>
          </cell>
          <cell r="G4" t="str">
            <v>Límite superior</v>
          </cell>
          <cell r="H4" t="str">
            <v>Cuota fija</v>
          </cell>
          <cell r="I4" t="str">
            <v>% Sobre excedente</v>
          </cell>
          <cell r="K4"/>
          <cell r="L4"/>
          <cell r="M4"/>
          <cell r="N4" t="str">
            <v>el excedente del límite inferior</v>
          </cell>
          <cell r="P4" t="str">
            <v>Límite inferior</v>
          </cell>
          <cell r="Q4" t="str">
            <v>Límite superior</v>
          </cell>
          <cell r="R4" t="str">
            <v>Cuota fija</v>
          </cell>
          <cell r="S4" t="str">
            <v>Por ciento para aplicarse sobre el excedente del límite inferior</v>
          </cell>
        </row>
        <row r="5">
          <cell r="A5"/>
          <cell r="B5"/>
          <cell r="C5"/>
          <cell r="D5" t="str">
            <v>el excedente del límite inferior</v>
          </cell>
          <cell r="F5"/>
          <cell r="G5"/>
          <cell r="H5"/>
          <cell r="I5" t="str">
            <v>del límite inferior</v>
          </cell>
          <cell r="K5" t="str">
            <v>$</v>
          </cell>
          <cell r="L5" t="str">
            <v>$</v>
          </cell>
          <cell r="M5" t="str">
            <v>$</v>
          </cell>
          <cell r="N5" t="str">
            <v>%</v>
          </cell>
          <cell r="P5" t="str">
            <v>$</v>
          </cell>
          <cell r="Q5" t="str">
            <v>$</v>
          </cell>
          <cell r="R5" t="str">
            <v>$</v>
          </cell>
          <cell r="S5" t="str">
            <v>%</v>
          </cell>
        </row>
        <row r="6">
          <cell r="A6" t="str">
            <v>$</v>
          </cell>
          <cell r="B6" t="str">
            <v>$</v>
          </cell>
          <cell r="C6" t="str">
            <v>$</v>
          </cell>
          <cell r="D6" t="str">
            <v>%</v>
          </cell>
          <cell r="F6">
            <v>0.01</v>
          </cell>
          <cell r="G6">
            <v>746.04</v>
          </cell>
          <cell r="H6">
            <v>0</v>
          </cell>
          <cell r="I6">
            <v>1.92</v>
          </cell>
          <cell r="K6">
            <v>0.01</v>
          </cell>
          <cell r="L6">
            <v>171.78</v>
          </cell>
          <cell r="M6">
            <v>0</v>
          </cell>
          <cell r="N6">
            <v>1.92</v>
          </cell>
          <cell r="P6">
            <v>0.01</v>
          </cell>
          <cell r="Q6">
            <v>24.54</v>
          </cell>
          <cell r="R6">
            <v>0</v>
          </cell>
          <cell r="S6">
            <v>1.92</v>
          </cell>
        </row>
        <row r="7">
          <cell r="A7">
            <v>0.01</v>
          </cell>
          <cell r="B7">
            <v>368.1</v>
          </cell>
          <cell r="C7">
            <v>0</v>
          </cell>
          <cell r="D7">
            <v>1.92</v>
          </cell>
          <cell r="F7">
            <v>746.05</v>
          </cell>
          <cell r="G7">
            <v>6332.05</v>
          </cell>
          <cell r="H7">
            <v>14.32</v>
          </cell>
          <cell r="I7">
            <v>6.4</v>
          </cell>
          <cell r="K7">
            <v>171.79</v>
          </cell>
          <cell r="L7">
            <v>1458.03</v>
          </cell>
          <cell r="M7">
            <v>3.29</v>
          </cell>
          <cell r="N7">
            <v>6.4</v>
          </cell>
          <cell r="P7">
            <v>24.54</v>
          </cell>
          <cell r="Q7">
            <v>208.29</v>
          </cell>
          <cell r="R7">
            <v>0.47</v>
          </cell>
          <cell r="S7">
            <v>6.4</v>
          </cell>
        </row>
        <row r="8">
          <cell r="A8">
            <v>368.11</v>
          </cell>
          <cell r="B8">
            <v>3124.35</v>
          </cell>
          <cell r="C8">
            <v>7.05</v>
          </cell>
          <cell r="D8">
            <v>6.4</v>
          </cell>
          <cell r="F8">
            <v>6332.06</v>
          </cell>
          <cell r="G8">
            <v>11128.01</v>
          </cell>
          <cell r="H8">
            <v>371.83</v>
          </cell>
          <cell r="I8">
            <v>10.88</v>
          </cell>
          <cell r="K8">
            <v>1458.04</v>
          </cell>
          <cell r="L8">
            <v>2562.35</v>
          </cell>
          <cell r="M8">
            <v>85.61</v>
          </cell>
          <cell r="N8">
            <v>10.88</v>
          </cell>
          <cell r="P8">
            <v>208.3</v>
          </cell>
          <cell r="Q8">
            <v>366.05</v>
          </cell>
          <cell r="R8">
            <v>12.23</v>
          </cell>
          <cell r="S8">
            <v>10.88</v>
          </cell>
        </row>
        <row r="9">
          <cell r="A9">
            <v>3124.36</v>
          </cell>
          <cell r="B9">
            <v>5490.75</v>
          </cell>
          <cell r="C9">
            <v>183.45</v>
          </cell>
          <cell r="D9">
            <v>10.88</v>
          </cell>
          <cell r="F9">
            <v>11128.02</v>
          </cell>
          <cell r="G9">
            <v>12935.82</v>
          </cell>
          <cell r="H9">
            <v>893.63</v>
          </cell>
          <cell r="I9">
            <v>16</v>
          </cell>
          <cell r="K9">
            <v>2562.36</v>
          </cell>
          <cell r="L9">
            <v>2978.64</v>
          </cell>
          <cell r="M9">
            <v>205.8</v>
          </cell>
          <cell r="N9">
            <v>16</v>
          </cell>
          <cell r="P9">
            <v>366.06</v>
          </cell>
          <cell r="Q9">
            <v>425.52</v>
          </cell>
          <cell r="R9">
            <v>29.4</v>
          </cell>
          <cell r="S9">
            <v>16</v>
          </cell>
        </row>
        <row r="10">
          <cell r="A10">
            <v>5490.76</v>
          </cell>
          <cell r="B10">
            <v>6382.8</v>
          </cell>
          <cell r="C10">
            <v>441</v>
          </cell>
          <cell r="D10">
            <v>16</v>
          </cell>
          <cell r="F10">
            <v>12935.83</v>
          </cell>
          <cell r="G10">
            <v>15487.71</v>
          </cell>
          <cell r="H10">
            <v>1182.8800000000001</v>
          </cell>
          <cell r="I10">
            <v>17.920000000000002</v>
          </cell>
          <cell r="K10">
            <v>2978.65</v>
          </cell>
          <cell r="L10">
            <v>3566.22</v>
          </cell>
          <cell r="M10">
            <v>272.37</v>
          </cell>
          <cell r="N10">
            <v>17.920000000000002</v>
          </cell>
          <cell r="P10">
            <v>425.53</v>
          </cell>
          <cell r="Q10">
            <v>509.46</v>
          </cell>
          <cell r="R10">
            <v>38.909999999999997</v>
          </cell>
          <cell r="S10">
            <v>17.920000000000002</v>
          </cell>
        </row>
        <row r="11">
          <cell r="A11">
            <v>6382.81</v>
          </cell>
          <cell r="B11">
            <v>7641.9</v>
          </cell>
          <cell r="C11">
            <v>583.65</v>
          </cell>
          <cell r="D11">
            <v>17.920000000000002</v>
          </cell>
          <cell r="F11">
            <v>15487.72</v>
          </cell>
          <cell r="G11">
            <v>31236.49</v>
          </cell>
          <cell r="H11">
            <v>1640.18</v>
          </cell>
          <cell r="I11">
            <v>21.36</v>
          </cell>
          <cell r="K11">
            <v>3566.23</v>
          </cell>
          <cell r="L11">
            <v>7192.64</v>
          </cell>
          <cell r="M11">
            <v>377.65</v>
          </cell>
          <cell r="N11">
            <v>21.36</v>
          </cell>
          <cell r="P11">
            <v>509.47</v>
          </cell>
          <cell r="Q11">
            <v>1027.52</v>
          </cell>
          <cell r="R11">
            <v>53.95</v>
          </cell>
          <cell r="S11">
            <v>21.36</v>
          </cell>
        </row>
        <row r="12">
          <cell r="A12">
            <v>7641.91</v>
          </cell>
          <cell r="B12">
            <v>15412.8</v>
          </cell>
          <cell r="C12">
            <v>809.25</v>
          </cell>
          <cell r="D12">
            <v>21.36</v>
          </cell>
          <cell r="F12">
            <v>31236.5</v>
          </cell>
          <cell r="G12">
            <v>49233</v>
          </cell>
          <cell r="H12">
            <v>5004.12</v>
          </cell>
          <cell r="I12">
            <v>23.52</v>
          </cell>
          <cell r="K12">
            <v>7192.65</v>
          </cell>
          <cell r="L12">
            <v>11336.57</v>
          </cell>
          <cell r="M12">
            <v>1152.27</v>
          </cell>
          <cell r="N12">
            <v>23.52</v>
          </cell>
          <cell r="P12">
            <v>1027.53</v>
          </cell>
          <cell r="Q12">
            <v>1619.51</v>
          </cell>
          <cell r="R12">
            <v>164.61</v>
          </cell>
          <cell r="S12">
            <v>23.52</v>
          </cell>
        </row>
        <row r="13">
          <cell r="A13">
            <v>15412.81</v>
          </cell>
          <cell r="B13">
            <v>24292.65</v>
          </cell>
          <cell r="C13">
            <v>2469.15</v>
          </cell>
          <cell r="D13">
            <v>23.52</v>
          </cell>
          <cell r="F13">
            <v>49233.01</v>
          </cell>
          <cell r="G13">
            <v>93993.9</v>
          </cell>
          <cell r="H13">
            <v>9236.89</v>
          </cell>
          <cell r="I13">
            <v>30</v>
          </cell>
          <cell r="K13">
            <v>11336.58</v>
          </cell>
          <cell r="L13">
            <v>21643.3</v>
          </cell>
          <cell r="M13">
            <v>2126.9499999999998</v>
          </cell>
          <cell r="N13">
            <v>30</v>
          </cell>
          <cell r="P13">
            <v>1619.52</v>
          </cell>
          <cell r="Q13">
            <v>3091.9</v>
          </cell>
          <cell r="R13">
            <v>303.85000000000002</v>
          </cell>
          <cell r="S13">
            <v>30</v>
          </cell>
        </row>
        <row r="14">
          <cell r="A14">
            <v>24292.66</v>
          </cell>
          <cell r="B14">
            <v>46378.5</v>
          </cell>
          <cell r="C14">
            <v>4557.75</v>
          </cell>
          <cell r="D14">
            <v>30</v>
          </cell>
          <cell r="F14">
            <v>93993.91</v>
          </cell>
          <cell r="G14">
            <v>125325.2</v>
          </cell>
          <cell r="H14">
            <v>22665.17</v>
          </cell>
          <cell r="I14">
            <v>32</v>
          </cell>
          <cell r="K14">
            <v>21643.31</v>
          </cell>
          <cell r="L14">
            <v>28857.78</v>
          </cell>
          <cell r="M14">
            <v>5218.92</v>
          </cell>
          <cell r="N14">
            <v>32</v>
          </cell>
          <cell r="P14">
            <v>3091.91</v>
          </cell>
          <cell r="Q14">
            <v>4122.54</v>
          </cell>
          <cell r="R14">
            <v>745.56</v>
          </cell>
          <cell r="S14">
            <v>32</v>
          </cell>
        </row>
        <row r="15">
          <cell r="A15">
            <v>46378.51</v>
          </cell>
          <cell r="B15">
            <v>61838.1</v>
          </cell>
          <cell r="C15">
            <v>11183.4</v>
          </cell>
          <cell r="D15">
            <v>32</v>
          </cell>
          <cell r="F15">
            <v>125325.21</v>
          </cell>
          <cell r="G15">
            <v>375975.61</v>
          </cell>
          <cell r="H15">
            <v>32691.18</v>
          </cell>
          <cell r="I15">
            <v>34</v>
          </cell>
          <cell r="K15">
            <v>28857.79</v>
          </cell>
          <cell r="L15">
            <v>86573.34</v>
          </cell>
          <cell r="M15">
            <v>7527.59</v>
          </cell>
          <cell r="N15">
            <v>34</v>
          </cell>
          <cell r="P15">
            <v>4122.55</v>
          </cell>
          <cell r="Q15">
            <v>12367.62</v>
          </cell>
          <cell r="R15">
            <v>1075.3699999999999</v>
          </cell>
          <cell r="S15">
            <v>34</v>
          </cell>
        </row>
        <row r="16">
          <cell r="A16">
            <v>61838.11</v>
          </cell>
          <cell r="B16">
            <v>185514.3</v>
          </cell>
          <cell r="C16">
            <v>16130.55</v>
          </cell>
          <cell r="D16">
            <v>34</v>
          </cell>
          <cell r="F16">
            <v>375975.62</v>
          </cell>
          <cell r="G16" t="str">
            <v>En adelante</v>
          </cell>
          <cell r="H16">
            <v>117912.32000000001</v>
          </cell>
          <cell r="I16">
            <v>35</v>
          </cell>
          <cell r="K16">
            <v>86573.35</v>
          </cell>
          <cell r="L16" t="str">
            <v>En adelante</v>
          </cell>
          <cell r="M16">
            <v>27150.83</v>
          </cell>
          <cell r="N16">
            <v>35</v>
          </cell>
          <cell r="P16">
            <v>12367.63</v>
          </cell>
          <cell r="Q16" t="str">
            <v>En adelante</v>
          </cell>
          <cell r="R16">
            <v>3878.69</v>
          </cell>
          <cell r="S16">
            <v>35</v>
          </cell>
        </row>
        <row r="17">
          <cell r="A17">
            <v>185514.31</v>
          </cell>
          <cell r="B17" t="str">
            <v>En adelante</v>
          </cell>
          <cell r="C17">
            <v>58180.35</v>
          </cell>
          <cell r="D17">
            <v>35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cmconsultoriaadq.com.m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jcmconsultoriaadq.com.m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jcmconsultoriaadq.com.mx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jcmconsultoriaadq.com.mx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jcmconsultoriaadq.com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A34" sqref="A34:B34"/>
    </sheetView>
  </sheetViews>
  <sheetFormatPr baseColWidth="10" defaultColWidth="11.42578125" defaultRowHeight="14.25" x14ac:dyDescent="0.2"/>
  <cols>
    <col min="1" max="1" width="37.140625" style="20" bestFit="1" customWidth="1"/>
    <col min="2" max="2" width="27.42578125" style="20" customWidth="1"/>
    <col min="3" max="16384" width="11.42578125" style="20"/>
  </cols>
  <sheetData>
    <row r="1" spans="1:3" x14ac:dyDescent="0.2">
      <c r="A1" s="24"/>
      <c r="B1" s="24"/>
    </row>
    <row r="2" spans="1:3" x14ac:dyDescent="0.2">
      <c r="A2" s="24"/>
      <c r="B2" s="24"/>
    </row>
    <row r="3" spans="1:3" x14ac:dyDescent="0.2">
      <c r="A3" s="24"/>
      <c r="B3" s="24"/>
    </row>
    <row r="4" spans="1:3" x14ac:dyDescent="0.2">
      <c r="A4" s="24"/>
      <c r="B4" s="24"/>
    </row>
    <row r="5" spans="1:3" x14ac:dyDescent="0.2">
      <c r="A5" s="24"/>
      <c r="B5" s="24"/>
    </row>
    <row r="6" spans="1:3" x14ac:dyDescent="0.2">
      <c r="A6" s="24"/>
      <c r="B6" s="24"/>
    </row>
    <row r="7" spans="1:3" x14ac:dyDescent="0.2">
      <c r="A7" s="24"/>
      <c r="B7" s="24"/>
    </row>
    <row r="8" spans="1:3" x14ac:dyDescent="0.2">
      <c r="A8" s="24"/>
      <c r="B8" s="24"/>
    </row>
    <row r="9" spans="1:3" x14ac:dyDescent="0.2">
      <c r="A9" s="24"/>
      <c r="B9" s="24"/>
    </row>
    <row r="10" spans="1:3" x14ac:dyDescent="0.2">
      <c r="A10" s="32" t="s">
        <v>0</v>
      </c>
      <c r="B10" s="32"/>
    </row>
    <row r="11" spans="1:3" x14ac:dyDescent="0.2">
      <c r="A11" s="32" t="s">
        <v>43</v>
      </c>
      <c r="B11" s="32"/>
    </row>
    <row r="12" spans="1:3" ht="15" thickBot="1" x14ac:dyDescent="0.25">
      <c r="A12" s="24"/>
      <c r="B12" s="24"/>
    </row>
    <row r="13" spans="1:3" ht="15" thickBot="1" x14ac:dyDescent="0.25">
      <c r="A13" s="21" t="s">
        <v>1</v>
      </c>
      <c r="B13" s="22">
        <v>108.57</v>
      </c>
      <c r="C13" s="24" t="s">
        <v>49</v>
      </c>
    </row>
    <row r="14" spans="1:3" ht="15" thickBot="1" x14ac:dyDescent="0.25">
      <c r="A14" s="25" t="s">
        <v>2</v>
      </c>
      <c r="B14" s="26">
        <f>B13*30.4</f>
        <v>3300.5279999999998</v>
      </c>
    </row>
    <row r="15" spans="1:3" ht="15" thickBot="1" x14ac:dyDescent="0.25">
      <c r="A15" s="21" t="s">
        <v>3</v>
      </c>
      <c r="B15" s="23">
        <v>0.14380000000000001</v>
      </c>
      <c r="C15" s="24" t="s">
        <v>44</v>
      </c>
    </row>
    <row r="16" spans="1:3" ht="15" thickBot="1" x14ac:dyDescent="0.25">
      <c r="A16" s="27" t="s">
        <v>4</v>
      </c>
      <c r="B16" s="28">
        <f>B14*B15</f>
        <v>474.61592640000003</v>
      </c>
    </row>
    <row r="18" spans="1:2" ht="15" thickBot="1" x14ac:dyDescent="0.25"/>
    <row r="19" spans="1:2" ht="15" thickBot="1" x14ac:dyDescent="0.25">
      <c r="A19" s="33" t="s">
        <v>4</v>
      </c>
      <c r="B19" s="34"/>
    </row>
    <row r="20" spans="1:2" ht="15" thickBot="1" x14ac:dyDescent="0.25">
      <c r="A20" s="27" t="s">
        <v>5</v>
      </c>
      <c r="B20" s="29">
        <f>B16</f>
        <v>474.61592640000003</v>
      </c>
    </row>
    <row r="21" spans="1:2" ht="15" thickBot="1" x14ac:dyDescent="0.25">
      <c r="A21" s="27" t="s">
        <v>6</v>
      </c>
      <c r="B21" s="29">
        <f>B20/30.4*15.2</f>
        <v>237.30796320000002</v>
      </c>
    </row>
    <row r="22" spans="1:2" ht="15" thickBot="1" x14ac:dyDescent="0.25">
      <c r="A22" s="27" t="s">
        <v>7</v>
      </c>
      <c r="B22" s="29">
        <f>B20/30.4*7</f>
        <v>109.286562</v>
      </c>
    </row>
    <row r="23" spans="1:2" ht="15" thickBot="1" x14ac:dyDescent="0.25">
      <c r="A23" s="27" t="s">
        <v>8</v>
      </c>
      <c r="B23" s="29">
        <f>B20/30.4</f>
        <v>15.612366000000002</v>
      </c>
    </row>
    <row r="25" spans="1:2" ht="15" thickBot="1" x14ac:dyDescent="0.25"/>
    <row r="26" spans="1:2" ht="15" thickBot="1" x14ac:dyDescent="0.25">
      <c r="A26" s="33" t="s">
        <v>9</v>
      </c>
      <c r="B26" s="34"/>
    </row>
    <row r="27" spans="1:2" ht="15" thickBot="1" x14ac:dyDescent="0.25">
      <c r="A27" s="27" t="s">
        <v>5</v>
      </c>
      <c r="B27" s="29">
        <v>10171</v>
      </c>
    </row>
    <row r="28" spans="1:2" ht="15" thickBot="1" x14ac:dyDescent="0.25">
      <c r="A28" s="27" t="s">
        <v>6</v>
      </c>
      <c r="B28" s="29">
        <f>B27/30.4*15.2</f>
        <v>5085.5</v>
      </c>
    </row>
    <row r="29" spans="1:2" ht="15" thickBot="1" x14ac:dyDescent="0.25">
      <c r="A29" s="27" t="s">
        <v>7</v>
      </c>
      <c r="B29" s="29">
        <f>B27/30.4*7</f>
        <v>2342.0065789473688</v>
      </c>
    </row>
    <row r="30" spans="1:2" ht="15" thickBot="1" x14ac:dyDescent="0.25">
      <c r="A30" s="27" t="s">
        <v>8</v>
      </c>
      <c r="B30" s="29">
        <f>B27/30.4</f>
        <v>334.57236842105266</v>
      </c>
    </row>
    <row r="32" spans="1:2" x14ac:dyDescent="0.2">
      <c r="A32" s="35" t="s">
        <v>39</v>
      </c>
      <c r="B32" s="35"/>
    </row>
    <row r="33" spans="1:2" ht="15" x14ac:dyDescent="0.2">
      <c r="A33" s="30" t="s">
        <v>40</v>
      </c>
      <c r="B33" s="31"/>
    </row>
    <row r="34" spans="1:2" ht="15" x14ac:dyDescent="0.2">
      <c r="A34" s="30" t="s">
        <v>41</v>
      </c>
      <c r="B34" s="31"/>
    </row>
    <row r="35" spans="1:2" ht="15" x14ac:dyDescent="0.2">
      <c r="A35" s="30" t="s">
        <v>42</v>
      </c>
      <c r="B35" s="31"/>
    </row>
  </sheetData>
  <mergeCells count="8">
    <mergeCell ref="A34:B34"/>
    <mergeCell ref="A35:B35"/>
    <mergeCell ref="A10:B10"/>
    <mergeCell ref="A11:B11"/>
    <mergeCell ref="A19:B19"/>
    <mergeCell ref="A26:B26"/>
    <mergeCell ref="A32:B32"/>
    <mergeCell ref="A33:B33"/>
  </mergeCells>
  <hyperlinks>
    <hyperlink ref="A33" r:id="rId1"/>
  </hyperlinks>
  <pageMargins left="0.70866141732283472" right="0.70866141732283472" top="0.74803149606299213" bottom="0.74803149606299213" header="0.31496062992125984" footer="0.31496062992125984"/>
  <pageSetup scale="12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23"/>
  <sheetViews>
    <sheetView workbookViewId="0">
      <selection activeCell="B14" sqref="B14"/>
    </sheetView>
  </sheetViews>
  <sheetFormatPr baseColWidth="10" defaultColWidth="11.42578125" defaultRowHeight="14.25" x14ac:dyDescent="0.2"/>
  <cols>
    <col min="1" max="1" width="39" style="1" bestFit="1" customWidth="1"/>
    <col min="2" max="2" width="20.85546875" style="1" customWidth="1"/>
    <col min="3" max="3" width="5.42578125" style="1" customWidth="1"/>
    <col min="4" max="4" width="11.42578125" style="1"/>
    <col min="5" max="5" width="13.5703125" style="1" customWidth="1"/>
    <col min="6" max="16384" width="11.42578125" style="1"/>
  </cols>
  <sheetData>
    <row r="7" spans="1:5" ht="15" thickBot="1" x14ac:dyDescent="0.25"/>
    <row r="8" spans="1:5" ht="15.75" thickBot="1" x14ac:dyDescent="0.25">
      <c r="A8" s="38" t="s">
        <v>22</v>
      </c>
      <c r="B8" s="38"/>
      <c r="D8" s="39" t="s">
        <v>36</v>
      </c>
      <c r="E8" s="40"/>
    </row>
    <row r="9" spans="1:5" ht="15" thickBot="1" x14ac:dyDescent="0.25">
      <c r="D9" s="11" t="s">
        <v>31</v>
      </c>
      <c r="E9" s="6">
        <f>CALCULO!B20</f>
        <v>474.61592640000003</v>
      </c>
    </row>
    <row r="10" spans="1:5" ht="21" customHeight="1" thickBot="1" x14ac:dyDescent="0.25">
      <c r="A10" s="15" t="s">
        <v>23</v>
      </c>
      <c r="B10" s="6">
        <v>8364</v>
      </c>
      <c r="D10" s="41" t="s">
        <v>37</v>
      </c>
      <c r="E10" s="42"/>
    </row>
    <row r="11" spans="1:5" ht="21.75" customHeight="1" thickBot="1" x14ac:dyDescent="0.25">
      <c r="A11" s="15" t="s">
        <v>24</v>
      </c>
      <c r="B11" s="7">
        <f>VLOOKUP(B10,mensual,1)</f>
        <v>6332.06</v>
      </c>
      <c r="D11" s="11" t="s">
        <v>31</v>
      </c>
      <c r="E11" s="6">
        <f>CALCULO!B27</f>
        <v>10171</v>
      </c>
    </row>
    <row r="12" spans="1:5" ht="21.75" customHeight="1" thickBot="1" x14ac:dyDescent="0.25">
      <c r="A12" s="15" t="s">
        <v>25</v>
      </c>
      <c r="B12" s="6">
        <f>B10-B11</f>
        <v>2031.9399999999996</v>
      </c>
    </row>
    <row r="13" spans="1:5" ht="21.75" customHeight="1" thickBot="1" x14ac:dyDescent="0.25">
      <c r="A13" s="15" t="s">
        <v>26</v>
      </c>
      <c r="B13" s="8">
        <f>VLOOKUP(B10,mensual,4)%</f>
        <v>0.10880000000000001</v>
      </c>
    </row>
    <row r="14" spans="1:5" ht="21.75" customHeight="1" thickBot="1" x14ac:dyDescent="0.25">
      <c r="A14" s="15" t="s">
        <v>27</v>
      </c>
      <c r="B14" s="6">
        <f>B12*B13</f>
        <v>221.07507199999998</v>
      </c>
    </row>
    <row r="15" spans="1:5" ht="21.75" customHeight="1" thickBot="1" x14ac:dyDescent="0.25">
      <c r="A15" s="15" t="s">
        <v>28</v>
      </c>
      <c r="B15" s="6">
        <f>VLOOKUP(B10,mensual,3)</f>
        <v>371.83</v>
      </c>
    </row>
    <row r="16" spans="1:5" ht="21.75" customHeight="1" thickBot="1" x14ac:dyDescent="0.25">
      <c r="A16" s="15" t="s">
        <v>29</v>
      </c>
      <c r="B16" s="6">
        <f>B14+B15</f>
        <v>592.90507200000002</v>
      </c>
      <c r="E16" s="19"/>
    </row>
    <row r="17" spans="1:2" ht="21.75" customHeight="1" thickBot="1" x14ac:dyDescent="0.25">
      <c r="A17" s="15" t="s">
        <v>4</v>
      </c>
      <c r="B17" s="6">
        <f>IF(B10&gt;E11,0,E9)</f>
        <v>474.61592640000003</v>
      </c>
    </row>
    <row r="18" spans="1:2" ht="21.75" customHeight="1" thickBot="1" x14ac:dyDescent="0.25">
      <c r="A18" s="15" t="s">
        <v>30</v>
      </c>
      <c r="B18" s="6">
        <f>B16-B17</f>
        <v>118.28914559999998</v>
      </c>
    </row>
    <row r="20" spans="1:2" x14ac:dyDescent="0.2">
      <c r="A20" s="43" t="s">
        <v>39</v>
      </c>
      <c r="B20" s="43"/>
    </row>
    <row r="21" spans="1:2" ht="15" x14ac:dyDescent="0.2">
      <c r="A21" s="36" t="s">
        <v>40</v>
      </c>
      <c r="B21" s="37"/>
    </row>
    <row r="22" spans="1:2" ht="15" x14ac:dyDescent="0.2">
      <c r="A22" s="36" t="s">
        <v>41</v>
      </c>
      <c r="B22" s="37"/>
    </row>
    <row r="23" spans="1:2" ht="15" x14ac:dyDescent="0.2">
      <c r="A23" s="36" t="s">
        <v>42</v>
      </c>
      <c r="B23" s="37"/>
    </row>
  </sheetData>
  <mergeCells count="7">
    <mergeCell ref="A23:B23"/>
    <mergeCell ref="A8:B8"/>
    <mergeCell ref="D8:E8"/>
    <mergeCell ref="D10:E10"/>
    <mergeCell ref="A20:B20"/>
    <mergeCell ref="A21:B21"/>
    <mergeCell ref="A22:B22"/>
  </mergeCells>
  <hyperlinks>
    <hyperlink ref="A21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24"/>
  <sheetViews>
    <sheetView workbookViewId="0">
      <selection activeCell="B40" sqref="B40"/>
    </sheetView>
  </sheetViews>
  <sheetFormatPr baseColWidth="10" defaultColWidth="11.42578125" defaultRowHeight="14.25" x14ac:dyDescent="0.2"/>
  <cols>
    <col min="1" max="1" width="39" style="1" bestFit="1" customWidth="1"/>
    <col min="2" max="2" width="21.140625" style="1" customWidth="1"/>
    <col min="3" max="3" width="5.42578125" style="1" customWidth="1"/>
    <col min="4" max="4" width="11.42578125" style="1"/>
    <col min="5" max="5" width="12.5703125" style="1" bestFit="1" customWidth="1"/>
    <col min="6" max="16384" width="11.42578125" style="1"/>
  </cols>
  <sheetData>
    <row r="8" spans="1:5" ht="15" thickBot="1" x14ac:dyDescent="0.25"/>
    <row r="9" spans="1:5" ht="15.75" thickBot="1" x14ac:dyDescent="0.25">
      <c r="A9" s="38" t="s">
        <v>34</v>
      </c>
      <c r="B9" s="38"/>
      <c r="D9" s="44" t="s">
        <v>36</v>
      </c>
      <c r="E9" s="45"/>
    </row>
    <row r="10" spans="1:5" ht="15" thickBot="1" x14ac:dyDescent="0.25">
      <c r="D10" s="11" t="s">
        <v>32</v>
      </c>
      <c r="E10" s="7">
        <f>CALCULO!B21</f>
        <v>237.30796320000002</v>
      </c>
    </row>
    <row r="11" spans="1:5" ht="22.5" customHeight="1" thickBot="1" x14ac:dyDescent="0.25">
      <c r="A11" s="9" t="s">
        <v>23</v>
      </c>
      <c r="B11" s="6">
        <f>248.94*15.2</f>
        <v>3783.8879999999999</v>
      </c>
      <c r="D11" s="41" t="s">
        <v>37</v>
      </c>
      <c r="E11" s="42"/>
    </row>
    <row r="12" spans="1:5" ht="21.75" customHeight="1" thickBot="1" x14ac:dyDescent="0.25">
      <c r="A12" s="9" t="s">
        <v>24</v>
      </c>
      <c r="B12" s="7">
        <f>VLOOKUP(B11,Quincenal,1)</f>
        <v>3124.36</v>
      </c>
      <c r="D12" s="11" t="s">
        <v>32</v>
      </c>
      <c r="E12" s="6">
        <f>CALCULO!B28</f>
        <v>5085.5</v>
      </c>
    </row>
    <row r="13" spans="1:5" ht="24.75" customHeight="1" thickBot="1" x14ac:dyDescent="0.25">
      <c r="A13" s="9" t="s">
        <v>25</v>
      </c>
      <c r="B13" s="6">
        <f>B11-B12</f>
        <v>659.52799999999979</v>
      </c>
    </row>
    <row r="14" spans="1:5" ht="21" customHeight="1" thickBot="1" x14ac:dyDescent="0.25">
      <c r="A14" s="9" t="s">
        <v>26</v>
      </c>
      <c r="B14" s="10">
        <f>VLOOKUP(B11,Quincenal,4)%</f>
        <v>0.10880000000000001</v>
      </c>
    </row>
    <row r="15" spans="1:5" ht="21" customHeight="1" thickBot="1" x14ac:dyDescent="0.25">
      <c r="A15" s="9" t="s">
        <v>27</v>
      </c>
      <c r="B15" s="7">
        <f>B13*B14</f>
        <v>71.75664639999998</v>
      </c>
    </row>
    <row r="16" spans="1:5" ht="21" customHeight="1" thickBot="1" x14ac:dyDescent="0.25">
      <c r="A16" s="9" t="s">
        <v>28</v>
      </c>
      <c r="B16" s="7">
        <f>VLOOKUP(B11,Quincenal,3)</f>
        <v>183.45</v>
      </c>
    </row>
    <row r="17" spans="1:2" ht="21" customHeight="1" thickBot="1" x14ac:dyDescent="0.25">
      <c r="A17" s="9" t="s">
        <v>29</v>
      </c>
      <c r="B17" s="7">
        <f>B15+B16</f>
        <v>255.20664639999995</v>
      </c>
    </row>
    <row r="18" spans="1:2" ht="21" customHeight="1" thickBot="1" x14ac:dyDescent="0.25">
      <c r="A18" s="9" t="s">
        <v>4</v>
      </c>
      <c r="B18" s="7">
        <f>IF(B11&gt;E12,0,E10)</f>
        <v>237.30796320000002</v>
      </c>
    </row>
    <row r="19" spans="1:2" ht="21" customHeight="1" thickBot="1" x14ac:dyDescent="0.25">
      <c r="A19" s="9" t="s">
        <v>30</v>
      </c>
      <c r="B19" s="7">
        <f>B17-B18</f>
        <v>17.898683199999937</v>
      </c>
    </row>
    <row r="21" spans="1:2" x14ac:dyDescent="0.2">
      <c r="A21" s="43" t="s">
        <v>39</v>
      </c>
      <c r="B21" s="43"/>
    </row>
    <row r="22" spans="1:2" ht="15" x14ac:dyDescent="0.2">
      <c r="A22" s="36" t="s">
        <v>40</v>
      </c>
      <c r="B22" s="37"/>
    </row>
    <row r="23" spans="1:2" ht="15" x14ac:dyDescent="0.2">
      <c r="A23" s="36" t="s">
        <v>41</v>
      </c>
      <c r="B23" s="37"/>
    </row>
    <row r="24" spans="1:2" ht="15" x14ac:dyDescent="0.2">
      <c r="A24" s="36" t="s">
        <v>42</v>
      </c>
      <c r="B24" s="37"/>
    </row>
  </sheetData>
  <mergeCells count="7">
    <mergeCell ref="A22:B22"/>
    <mergeCell ref="A23:B23"/>
    <mergeCell ref="A24:B24"/>
    <mergeCell ref="D9:E9"/>
    <mergeCell ref="D11:E11"/>
    <mergeCell ref="A9:B9"/>
    <mergeCell ref="A21:B21"/>
  </mergeCells>
  <hyperlinks>
    <hyperlink ref="A22" r:id="rId1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24"/>
  <sheetViews>
    <sheetView topLeftCell="A7" workbookViewId="0">
      <selection activeCell="D35" sqref="D35"/>
    </sheetView>
  </sheetViews>
  <sheetFormatPr baseColWidth="10" defaultColWidth="11.42578125" defaultRowHeight="14.25" x14ac:dyDescent="0.2"/>
  <cols>
    <col min="1" max="1" width="39" style="1" bestFit="1" customWidth="1"/>
    <col min="2" max="2" width="21.7109375" style="1" customWidth="1"/>
    <col min="3" max="3" width="5.42578125" style="1" customWidth="1"/>
    <col min="4" max="4" width="11.42578125" style="1"/>
    <col min="5" max="5" width="12.5703125" style="1" customWidth="1"/>
    <col min="6" max="16384" width="11.42578125" style="1"/>
  </cols>
  <sheetData>
    <row r="8" spans="1:5" ht="15" thickBot="1" x14ac:dyDescent="0.25"/>
    <row r="9" spans="1:5" ht="15.75" thickBot="1" x14ac:dyDescent="0.25">
      <c r="A9" s="38" t="s">
        <v>35</v>
      </c>
      <c r="B9" s="38"/>
      <c r="D9" s="44" t="s">
        <v>36</v>
      </c>
      <c r="E9" s="45"/>
    </row>
    <row r="10" spans="1:5" ht="15" thickBot="1" x14ac:dyDescent="0.25">
      <c r="D10" s="12" t="s">
        <v>33</v>
      </c>
      <c r="E10" s="13">
        <f>CALCULO!B22</f>
        <v>109.286562</v>
      </c>
    </row>
    <row r="11" spans="1:5" ht="23.25" customHeight="1" thickBot="1" x14ac:dyDescent="0.25">
      <c r="A11" s="15" t="s">
        <v>23</v>
      </c>
      <c r="B11" s="14">
        <v>2092</v>
      </c>
      <c r="D11" s="46" t="s">
        <v>37</v>
      </c>
      <c r="E11" s="47"/>
    </row>
    <row r="12" spans="1:5" ht="21.75" customHeight="1" thickBot="1" x14ac:dyDescent="0.25">
      <c r="A12" s="15" t="s">
        <v>24</v>
      </c>
      <c r="B12" s="13">
        <f>VLOOKUP(B11,semanal,1)</f>
        <v>1458.04</v>
      </c>
      <c r="D12" s="12" t="s">
        <v>33</v>
      </c>
      <c r="E12" s="14">
        <f>CALCULO!B29</f>
        <v>2342.0065789473688</v>
      </c>
    </row>
    <row r="13" spans="1:5" ht="24" customHeight="1" thickBot="1" x14ac:dyDescent="0.25">
      <c r="A13" s="15" t="s">
        <v>25</v>
      </c>
      <c r="B13" s="14">
        <f>B11-B12</f>
        <v>633.96</v>
      </c>
    </row>
    <row r="14" spans="1:5" ht="21.75" customHeight="1" thickBot="1" x14ac:dyDescent="0.25">
      <c r="A14" s="15" t="s">
        <v>26</v>
      </c>
      <c r="B14" s="16">
        <f>VLOOKUP(B11,semanal,4)%</f>
        <v>0.10880000000000001</v>
      </c>
    </row>
    <row r="15" spans="1:5" ht="21.75" customHeight="1" thickBot="1" x14ac:dyDescent="0.25">
      <c r="A15" s="15" t="s">
        <v>27</v>
      </c>
      <c r="B15" s="14">
        <f>B13*B14</f>
        <v>68.974848000000009</v>
      </c>
    </row>
    <row r="16" spans="1:5" ht="21.75" customHeight="1" thickBot="1" x14ac:dyDescent="0.25">
      <c r="A16" s="15" t="s">
        <v>28</v>
      </c>
      <c r="B16" s="14">
        <f>VLOOKUP(B11,semanal,3)</f>
        <v>85.61</v>
      </c>
    </row>
    <row r="17" spans="1:2" ht="21.75" customHeight="1" thickBot="1" x14ac:dyDescent="0.25">
      <c r="A17" s="15" t="s">
        <v>29</v>
      </c>
      <c r="B17" s="14">
        <f>B15+B16</f>
        <v>154.58484800000002</v>
      </c>
    </row>
    <row r="18" spans="1:2" ht="21.75" customHeight="1" thickBot="1" x14ac:dyDescent="0.25">
      <c r="A18" s="15" t="s">
        <v>4</v>
      </c>
      <c r="B18" s="14">
        <f>IF(B11&gt;E12,0,E10)</f>
        <v>109.286562</v>
      </c>
    </row>
    <row r="19" spans="1:2" ht="21.75" customHeight="1" thickBot="1" x14ac:dyDescent="0.25">
      <c r="A19" s="15" t="s">
        <v>30</v>
      </c>
      <c r="B19" s="14">
        <f>B17-B18</f>
        <v>45.298286000000019</v>
      </c>
    </row>
    <row r="21" spans="1:2" x14ac:dyDescent="0.2">
      <c r="A21" s="43" t="s">
        <v>39</v>
      </c>
      <c r="B21" s="43"/>
    </row>
    <row r="22" spans="1:2" ht="15" x14ac:dyDescent="0.2">
      <c r="A22" s="36" t="s">
        <v>40</v>
      </c>
      <c r="B22" s="37"/>
    </row>
    <row r="23" spans="1:2" ht="15" x14ac:dyDescent="0.2">
      <c r="A23" s="36" t="s">
        <v>41</v>
      </c>
      <c r="B23" s="37"/>
    </row>
    <row r="24" spans="1:2" ht="15" x14ac:dyDescent="0.2">
      <c r="A24" s="36" t="s">
        <v>42</v>
      </c>
      <c r="B24" s="37"/>
    </row>
  </sheetData>
  <mergeCells count="7">
    <mergeCell ref="A24:B24"/>
    <mergeCell ref="A9:B9"/>
    <mergeCell ref="D9:E9"/>
    <mergeCell ref="D11:E11"/>
    <mergeCell ref="A21:B21"/>
    <mergeCell ref="A22:B22"/>
    <mergeCell ref="A23:B23"/>
  </mergeCells>
  <hyperlinks>
    <hyperlink ref="A22" r:id="rId1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24"/>
  <sheetViews>
    <sheetView workbookViewId="0">
      <selection activeCell="G16" sqref="G16"/>
    </sheetView>
  </sheetViews>
  <sheetFormatPr baseColWidth="10" defaultColWidth="11.42578125" defaultRowHeight="14.25" x14ac:dyDescent="0.2"/>
  <cols>
    <col min="1" max="1" width="39" style="1" bestFit="1" customWidth="1"/>
    <col min="2" max="2" width="19.140625" style="1" customWidth="1"/>
    <col min="3" max="3" width="5.42578125" style="1" customWidth="1"/>
    <col min="4" max="4" width="11.42578125" style="1"/>
    <col min="5" max="5" width="14.28515625" style="1" customWidth="1"/>
    <col min="6" max="16384" width="11.42578125" style="1"/>
  </cols>
  <sheetData>
    <row r="8" spans="1:5" ht="15" thickBot="1" x14ac:dyDescent="0.25"/>
    <row r="9" spans="1:5" ht="15.75" thickBot="1" x14ac:dyDescent="0.25">
      <c r="A9" s="38" t="s">
        <v>22</v>
      </c>
      <c r="B9" s="38"/>
      <c r="D9" s="44" t="s">
        <v>36</v>
      </c>
      <c r="E9" s="45"/>
    </row>
    <row r="10" spans="1:5" ht="15" thickBot="1" x14ac:dyDescent="0.25">
      <c r="D10" s="17" t="s">
        <v>38</v>
      </c>
      <c r="E10" s="13">
        <f>CALCULO!B23</f>
        <v>15.612366000000002</v>
      </c>
    </row>
    <row r="11" spans="1:5" ht="23.25" customHeight="1" thickBot="1" x14ac:dyDescent="0.25">
      <c r="A11" s="15" t="s">
        <v>23</v>
      </c>
      <c r="B11" s="14">
        <v>2092</v>
      </c>
      <c r="D11" s="44" t="s">
        <v>37</v>
      </c>
      <c r="E11" s="45"/>
    </row>
    <row r="12" spans="1:5" ht="21.75" customHeight="1" thickBot="1" x14ac:dyDescent="0.25">
      <c r="A12" s="15" t="s">
        <v>24</v>
      </c>
      <c r="B12" s="13">
        <f>VLOOKUP(B11,DIARIO,1)</f>
        <v>1619.52</v>
      </c>
      <c r="D12" s="12" t="s">
        <v>38</v>
      </c>
      <c r="E12" s="14">
        <f>CALCULO!B30</f>
        <v>334.57236842105266</v>
      </c>
    </row>
    <row r="13" spans="1:5" ht="22.5" customHeight="1" thickBot="1" x14ac:dyDescent="0.25">
      <c r="A13" s="15" t="s">
        <v>25</v>
      </c>
      <c r="B13" s="14">
        <f>B11-B12</f>
        <v>472.48</v>
      </c>
    </row>
    <row r="14" spans="1:5" ht="22.5" customHeight="1" thickBot="1" x14ac:dyDescent="0.25">
      <c r="A14" s="15" t="s">
        <v>26</v>
      </c>
      <c r="B14" s="18">
        <f>VLOOKUP(B11,DIARIO,4)%</f>
        <v>0.3</v>
      </c>
    </row>
    <row r="15" spans="1:5" ht="22.5" customHeight="1" thickBot="1" x14ac:dyDescent="0.25">
      <c r="A15" s="15" t="s">
        <v>27</v>
      </c>
      <c r="B15" s="14">
        <f>B13*B14</f>
        <v>141.744</v>
      </c>
    </row>
    <row r="16" spans="1:5" ht="22.5" customHeight="1" thickBot="1" x14ac:dyDescent="0.25">
      <c r="A16" s="15" t="s">
        <v>28</v>
      </c>
      <c r="B16" s="14">
        <f>VLOOKUP(B11,DIARIO,3)</f>
        <v>303.85000000000002</v>
      </c>
    </row>
    <row r="17" spans="1:2" ht="22.5" customHeight="1" thickBot="1" x14ac:dyDescent="0.25">
      <c r="A17" s="15" t="s">
        <v>29</v>
      </c>
      <c r="B17" s="14">
        <f>B15+B16</f>
        <v>445.59400000000005</v>
      </c>
    </row>
    <row r="18" spans="1:2" ht="22.5" customHeight="1" thickBot="1" x14ac:dyDescent="0.25">
      <c r="A18" s="15" t="s">
        <v>4</v>
      </c>
      <c r="B18" s="14">
        <f>IF(B11&gt;E12,0,E10)</f>
        <v>0</v>
      </c>
    </row>
    <row r="19" spans="1:2" ht="22.5" customHeight="1" thickBot="1" x14ac:dyDescent="0.25">
      <c r="A19" s="15" t="s">
        <v>30</v>
      </c>
      <c r="B19" s="14">
        <f>B17-B18</f>
        <v>445.59400000000005</v>
      </c>
    </row>
    <row r="21" spans="1:2" x14ac:dyDescent="0.2">
      <c r="A21" s="43" t="s">
        <v>39</v>
      </c>
      <c r="B21" s="43"/>
    </row>
    <row r="22" spans="1:2" ht="15" x14ac:dyDescent="0.2">
      <c r="A22" s="36" t="s">
        <v>40</v>
      </c>
      <c r="B22" s="37"/>
    </row>
    <row r="23" spans="1:2" ht="15" x14ac:dyDescent="0.2">
      <c r="A23" s="36" t="s">
        <v>41</v>
      </c>
      <c r="B23" s="37"/>
    </row>
    <row r="24" spans="1:2" ht="15" x14ac:dyDescent="0.2">
      <c r="A24" s="36" t="s">
        <v>42</v>
      </c>
      <c r="B24" s="37"/>
    </row>
  </sheetData>
  <mergeCells count="7">
    <mergeCell ref="A24:B24"/>
    <mergeCell ref="A9:B9"/>
    <mergeCell ref="D9:E9"/>
    <mergeCell ref="D11:E11"/>
    <mergeCell ref="A21:B21"/>
    <mergeCell ref="A22:B22"/>
    <mergeCell ref="A23:B23"/>
  </mergeCells>
  <hyperlinks>
    <hyperlink ref="A22" r:id="rId1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3"/>
  <sheetViews>
    <sheetView workbookViewId="0">
      <selection activeCell="A51" sqref="A51"/>
    </sheetView>
  </sheetViews>
  <sheetFormatPr baseColWidth="10" defaultColWidth="11.42578125" defaultRowHeight="14.25" x14ac:dyDescent="0.2"/>
  <cols>
    <col min="1" max="7" width="11.42578125" style="1"/>
    <col min="8" max="8" width="16" style="1" bestFit="1" customWidth="1"/>
    <col min="9" max="16384" width="11.42578125" style="1"/>
  </cols>
  <sheetData>
    <row r="2" spans="1:9" x14ac:dyDescent="0.2">
      <c r="A2" s="5" t="s">
        <v>45</v>
      </c>
    </row>
    <row r="3" spans="1:9" x14ac:dyDescent="0.2">
      <c r="A3" s="1" t="s">
        <v>10</v>
      </c>
    </row>
    <row r="4" spans="1:9" x14ac:dyDescent="0.2">
      <c r="A4" s="1" t="s">
        <v>11</v>
      </c>
      <c r="B4" s="1" t="s">
        <v>12</v>
      </c>
      <c r="C4" s="1" t="s">
        <v>13</v>
      </c>
      <c r="D4" s="1" t="s">
        <v>14</v>
      </c>
    </row>
    <row r="5" spans="1:9" x14ac:dyDescent="0.2">
      <c r="D5" s="1" t="s">
        <v>15</v>
      </c>
    </row>
    <row r="6" spans="1:9" x14ac:dyDescent="0.2">
      <c r="A6" s="1">
        <v>0.01</v>
      </c>
      <c r="B6" s="1">
        <v>746.04</v>
      </c>
      <c r="C6" s="1">
        <v>0</v>
      </c>
      <c r="D6" s="2">
        <v>1.9199999999999998E-2</v>
      </c>
    </row>
    <row r="7" spans="1:9" x14ac:dyDescent="0.2">
      <c r="A7" s="1">
        <v>746.05</v>
      </c>
      <c r="B7" s="3">
        <v>6332.05</v>
      </c>
      <c r="C7" s="1">
        <v>14.32</v>
      </c>
      <c r="D7" s="2">
        <v>6.4000000000000001E-2</v>
      </c>
      <c r="H7" s="3"/>
    </row>
    <row r="8" spans="1:9" x14ac:dyDescent="0.2">
      <c r="A8" s="3">
        <v>6332.06</v>
      </c>
      <c r="B8" s="3">
        <v>11128.01</v>
      </c>
      <c r="C8" s="1">
        <v>371.83</v>
      </c>
      <c r="D8" s="2">
        <v>0.10879999999999999</v>
      </c>
      <c r="G8" s="3"/>
      <c r="H8" s="3"/>
    </row>
    <row r="9" spans="1:9" x14ac:dyDescent="0.2">
      <c r="A9" s="3">
        <v>11128.02</v>
      </c>
      <c r="B9" s="3">
        <v>12935.82</v>
      </c>
      <c r="C9" s="1">
        <v>893.63</v>
      </c>
      <c r="D9" s="4">
        <v>0.16</v>
      </c>
      <c r="G9" s="3"/>
      <c r="H9" s="3"/>
    </row>
    <row r="10" spans="1:9" x14ac:dyDescent="0.2">
      <c r="A10" s="3">
        <v>12935.83</v>
      </c>
      <c r="B10" s="3">
        <v>15487.71</v>
      </c>
      <c r="C10" s="3">
        <v>1182.8800000000001</v>
      </c>
      <c r="D10" s="2">
        <v>0.1792</v>
      </c>
      <c r="G10" s="3"/>
      <c r="H10" s="3"/>
      <c r="I10" s="3"/>
    </row>
    <row r="11" spans="1:9" x14ac:dyDescent="0.2">
      <c r="A11" s="3">
        <v>15487.72</v>
      </c>
      <c r="B11" s="3">
        <v>31236.49</v>
      </c>
      <c r="C11" s="3">
        <v>1640.18</v>
      </c>
      <c r="D11" s="2">
        <v>0.21360000000000001</v>
      </c>
      <c r="G11" s="3"/>
      <c r="H11" s="3"/>
      <c r="I11" s="3"/>
    </row>
    <row r="12" spans="1:9" x14ac:dyDescent="0.2">
      <c r="A12" s="3">
        <v>31236.5</v>
      </c>
      <c r="B12" s="3">
        <v>49233</v>
      </c>
      <c r="C12" s="3">
        <v>5004.12</v>
      </c>
      <c r="D12" s="2">
        <v>0.23519999999999999</v>
      </c>
      <c r="G12" s="3"/>
      <c r="H12" s="3"/>
      <c r="I12" s="3"/>
    </row>
    <row r="13" spans="1:9" x14ac:dyDescent="0.2">
      <c r="A13" s="3">
        <v>49233.01</v>
      </c>
      <c r="B13" s="3">
        <v>93993.9</v>
      </c>
      <c r="C13" s="3">
        <v>9236.89</v>
      </c>
      <c r="D13" s="4">
        <v>0.3</v>
      </c>
      <c r="G13" s="3"/>
      <c r="H13" s="3"/>
      <c r="I13" s="3"/>
    </row>
    <row r="14" spans="1:9" x14ac:dyDescent="0.2">
      <c r="A14" s="3">
        <v>93993.91</v>
      </c>
      <c r="B14" s="3">
        <v>125325.2</v>
      </c>
      <c r="C14" s="3">
        <v>22665.17</v>
      </c>
      <c r="D14" s="4">
        <v>0.32</v>
      </c>
      <c r="G14" s="3"/>
      <c r="H14" s="3"/>
      <c r="I14" s="3"/>
    </row>
    <row r="15" spans="1:9" x14ac:dyDescent="0.2">
      <c r="A15" s="3">
        <v>125325.21</v>
      </c>
      <c r="B15" s="3">
        <v>375975.61</v>
      </c>
      <c r="C15" s="3">
        <v>32691.18</v>
      </c>
      <c r="D15" s="4">
        <v>0.34</v>
      </c>
      <c r="G15" s="3"/>
      <c r="H15" s="3"/>
      <c r="I15" s="3"/>
    </row>
    <row r="16" spans="1:9" x14ac:dyDescent="0.2">
      <c r="A16" s="3">
        <v>375975.62</v>
      </c>
      <c r="B16" s="1" t="s">
        <v>16</v>
      </c>
      <c r="C16" s="3">
        <v>117912.32000000001</v>
      </c>
      <c r="D16" s="4">
        <v>0.35</v>
      </c>
      <c r="G16" s="3"/>
      <c r="I16" s="3"/>
    </row>
    <row r="18" spans="1:4" x14ac:dyDescent="0.2">
      <c r="A18" s="5" t="s">
        <v>46</v>
      </c>
    </row>
    <row r="19" spans="1:4" x14ac:dyDescent="0.2">
      <c r="A19" s="1" t="s">
        <v>11</v>
      </c>
      <c r="B19" s="1" t="s">
        <v>12</v>
      </c>
      <c r="C19" s="1" t="s">
        <v>13</v>
      </c>
      <c r="D19" s="1" t="s">
        <v>17</v>
      </c>
    </row>
    <row r="20" spans="1:4" x14ac:dyDescent="0.2">
      <c r="D20" s="1" t="s">
        <v>18</v>
      </c>
    </row>
    <row r="21" spans="1:4" x14ac:dyDescent="0.2">
      <c r="A21" s="1" t="s">
        <v>19</v>
      </c>
      <c r="B21" s="1" t="s">
        <v>19</v>
      </c>
      <c r="C21" s="1" t="s">
        <v>19</v>
      </c>
      <c r="D21" s="1" t="s">
        <v>20</v>
      </c>
    </row>
    <row r="22" spans="1:4" x14ac:dyDescent="0.2">
      <c r="A22" s="1">
        <v>0.01</v>
      </c>
      <c r="B22" s="1">
        <v>368.1</v>
      </c>
      <c r="C22" s="1">
        <v>0</v>
      </c>
      <c r="D22" s="2">
        <v>1.9199999999999998E-2</v>
      </c>
    </row>
    <row r="23" spans="1:4" x14ac:dyDescent="0.2">
      <c r="A23" s="1">
        <v>368.11</v>
      </c>
      <c r="B23" s="3">
        <v>3124.35</v>
      </c>
      <c r="C23" s="1">
        <v>7.05</v>
      </c>
      <c r="D23" s="2">
        <v>6.4000000000000001E-2</v>
      </c>
    </row>
    <row r="24" spans="1:4" x14ac:dyDescent="0.2">
      <c r="A24" s="3">
        <v>3124.36</v>
      </c>
      <c r="B24" s="3">
        <v>5490.75</v>
      </c>
      <c r="C24" s="1">
        <v>183.45</v>
      </c>
      <c r="D24" s="2">
        <v>0.10879999999999999</v>
      </c>
    </row>
    <row r="25" spans="1:4" x14ac:dyDescent="0.2">
      <c r="A25" s="3">
        <v>5490.76</v>
      </c>
      <c r="B25" s="3">
        <v>6382.8</v>
      </c>
      <c r="C25" s="1">
        <v>441</v>
      </c>
      <c r="D25" s="4">
        <v>0.16</v>
      </c>
    </row>
    <row r="26" spans="1:4" x14ac:dyDescent="0.2">
      <c r="A26" s="3">
        <v>6382.81</v>
      </c>
      <c r="B26" s="3">
        <v>7641.9</v>
      </c>
      <c r="C26" s="1">
        <v>583.65</v>
      </c>
      <c r="D26" s="2">
        <v>0.1792</v>
      </c>
    </row>
    <row r="27" spans="1:4" x14ac:dyDescent="0.2">
      <c r="A27" s="3">
        <v>7641.91</v>
      </c>
      <c r="B27" s="3">
        <v>15412.8</v>
      </c>
      <c r="C27" s="1">
        <v>809.25</v>
      </c>
      <c r="D27" s="2">
        <v>0.21360000000000001</v>
      </c>
    </row>
    <row r="28" spans="1:4" x14ac:dyDescent="0.2">
      <c r="A28" s="3">
        <v>15412.81</v>
      </c>
      <c r="B28" s="3">
        <v>24292.65</v>
      </c>
      <c r="C28" s="3">
        <v>2469.15</v>
      </c>
      <c r="D28" s="2">
        <v>0.23519999999999999</v>
      </c>
    </row>
    <row r="29" spans="1:4" x14ac:dyDescent="0.2">
      <c r="A29" s="3">
        <v>24292.66</v>
      </c>
      <c r="B29" s="3">
        <v>46378.5</v>
      </c>
      <c r="C29" s="3">
        <v>4557.75</v>
      </c>
      <c r="D29" s="4">
        <v>0.3</v>
      </c>
    </row>
    <row r="30" spans="1:4" x14ac:dyDescent="0.2">
      <c r="A30" s="3">
        <v>46378.51</v>
      </c>
      <c r="B30" s="3">
        <v>61838.1</v>
      </c>
      <c r="C30" s="3">
        <v>11183.4</v>
      </c>
      <c r="D30" s="4">
        <v>0.32</v>
      </c>
    </row>
    <row r="31" spans="1:4" x14ac:dyDescent="0.2">
      <c r="A31" s="3">
        <v>61838.11</v>
      </c>
      <c r="B31" s="3">
        <v>185514.3</v>
      </c>
      <c r="C31" s="3">
        <v>16130.55</v>
      </c>
      <c r="D31" s="4">
        <v>0.34</v>
      </c>
    </row>
    <row r="32" spans="1:4" x14ac:dyDescent="0.2">
      <c r="A32" s="3">
        <v>185514.31</v>
      </c>
      <c r="B32" s="1" t="s">
        <v>16</v>
      </c>
      <c r="C32" s="3">
        <v>58180.35</v>
      </c>
      <c r="D32" s="4">
        <v>0.35</v>
      </c>
    </row>
    <row r="34" spans="1:4" x14ac:dyDescent="0.2">
      <c r="A34" s="5" t="s">
        <v>47</v>
      </c>
    </row>
    <row r="35" spans="1:4" x14ac:dyDescent="0.2">
      <c r="A35" s="1" t="s">
        <v>11</v>
      </c>
      <c r="B35" s="1" t="s">
        <v>12</v>
      </c>
      <c r="C35" s="1" t="s">
        <v>13</v>
      </c>
      <c r="D35" s="1" t="s">
        <v>17</v>
      </c>
    </row>
    <row r="36" spans="1:4" x14ac:dyDescent="0.2">
      <c r="D36" s="1" t="s">
        <v>18</v>
      </c>
    </row>
    <row r="37" spans="1:4" x14ac:dyDescent="0.2">
      <c r="A37" s="1" t="s">
        <v>19</v>
      </c>
      <c r="B37" s="1" t="s">
        <v>19</v>
      </c>
      <c r="C37" s="1" t="s">
        <v>19</v>
      </c>
      <c r="D37" s="1" t="s">
        <v>20</v>
      </c>
    </row>
    <row r="38" spans="1:4" x14ac:dyDescent="0.2">
      <c r="A38" s="1">
        <v>0.01</v>
      </c>
      <c r="B38" s="1">
        <v>171.78</v>
      </c>
      <c r="C38" s="1">
        <v>0</v>
      </c>
      <c r="D38" s="2">
        <v>1.9199999999999998E-2</v>
      </c>
    </row>
    <row r="39" spans="1:4" x14ac:dyDescent="0.2">
      <c r="A39" s="1">
        <v>171.79</v>
      </c>
      <c r="B39" s="3">
        <v>1458.03</v>
      </c>
      <c r="C39" s="1">
        <v>3.29</v>
      </c>
      <c r="D39" s="2">
        <v>6.4000000000000001E-2</v>
      </c>
    </row>
    <row r="40" spans="1:4" x14ac:dyDescent="0.2">
      <c r="A40" s="3">
        <v>1458.04</v>
      </c>
      <c r="B40" s="3">
        <v>2562.35</v>
      </c>
      <c r="C40" s="1">
        <v>85.61</v>
      </c>
      <c r="D40" s="2">
        <v>0.10879999999999999</v>
      </c>
    </row>
    <row r="41" spans="1:4" x14ac:dyDescent="0.2">
      <c r="A41" s="3">
        <v>2562.36</v>
      </c>
      <c r="B41" s="3">
        <v>2978.64</v>
      </c>
      <c r="C41" s="1">
        <v>205.8</v>
      </c>
      <c r="D41" s="4">
        <v>0.16</v>
      </c>
    </row>
    <row r="42" spans="1:4" x14ac:dyDescent="0.2">
      <c r="A42" s="3">
        <v>2978.65</v>
      </c>
      <c r="B42" s="3">
        <v>3566.22</v>
      </c>
      <c r="C42" s="1">
        <v>272.37</v>
      </c>
      <c r="D42" s="2">
        <v>0.1792</v>
      </c>
    </row>
    <row r="43" spans="1:4" x14ac:dyDescent="0.2">
      <c r="A43" s="3">
        <v>3566.23</v>
      </c>
      <c r="B43" s="3">
        <v>7192.64</v>
      </c>
      <c r="C43" s="1">
        <v>377.65</v>
      </c>
      <c r="D43" s="2">
        <v>0.21360000000000001</v>
      </c>
    </row>
    <row r="44" spans="1:4" x14ac:dyDescent="0.2">
      <c r="A44" s="3">
        <v>7192.65</v>
      </c>
      <c r="B44" s="3">
        <v>11336.57</v>
      </c>
      <c r="C44" s="3">
        <v>1152.27</v>
      </c>
      <c r="D44" s="2">
        <v>0.23519999999999999</v>
      </c>
    </row>
    <row r="45" spans="1:4" x14ac:dyDescent="0.2">
      <c r="A45" s="3">
        <v>11336.58</v>
      </c>
      <c r="B45" s="3">
        <v>21643.3</v>
      </c>
      <c r="C45" s="3">
        <v>2126.9499999999998</v>
      </c>
      <c r="D45" s="4">
        <v>0.3</v>
      </c>
    </row>
    <row r="46" spans="1:4" x14ac:dyDescent="0.2">
      <c r="A46" s="3">
        <v>21643.31</v>
      </c>
      <c r="B46" s="3">
        <v>28857.78</v>
      </c>
      <c r="C46" s="3">
        <v>5218.92</v>
      </c>
      <c r="D46" s="4">
        <v>0.32</v>
      </c>
    </row>
    <row r="47" spans="1:4" x14ac:dyDescent="0.2">
      <c r="A47" s="3">
        <v>28857.79</v>
      </c>
      <c r="B47" s="3">
        <v>86573.34</v>
      </c>
      <c r="C47" s="3">
        <v>7527.59</v>
      </c>
      <c r="D47" s="4">
        <v>0.34</v>
      </c>
    </row>
    <row r="48" spans="1:4" x14ac:dyDescent="0.2">
      <c r="A48" s="3">
        <v>86573.35</v>
      </c>
      <c r="B48" s="1" t="s">
        <v>16</v>
      </c>
      <c r="C48" s="3">
        <v>27150.83</v>
      </c>
      <c r="D48" s="4">
        <v>0.35</v>
      </c>
    </row>
    <row r="50" spans="1:4" x14ac:dyDescent="0.2">
      <c r="A50" s="5" t="s">
        <v>48</v>
      </c>
    </row>
    <row r="51" spans="1:4" x14ac:dyDescent="0.2">
      <c r="A51" s="1" t="s">
        <v>11</v>
      </c>
      <c r="B51" s="1" t="s">
        <v>12</v>
      </c>
      <c r="C51" s="1" t="s">
        <v>13</v>
      </c>
      <c r="D51" s="1" t="s">
        <v>21</v>
      </c>
    </row>
    <row r="52" spans="1:4" x14ac:dyDescent="0.2">
      <c r="A52" s="1" t="s">
        <v>19</v>
      </c>
      <c r="B52" s="1" t="s">
        <v>19</v>
      </c>
      <c r="C52" s="1" t="s">
        <v>19</v>
      </c>
      <c r="D52" s="1" t="s">
        <v>20</v>
      </c>
    </row>
    <row r="53" spans="1:4" x14ac:dyDescent="0.2">
      <c r="A53" s="1">
        <v>0.01</v>
      </c>
      <c r="B53" s="1">
        <v>24.54</v>
      </c>
      <c r="C53" s="1">
        <v>0</v>
      </c>
      <c r="D53" s="2">
        <v>1.9199999999999998E-2</v>
      </c>
    </row>
    <row r="54" spans="1:4" x14ac:dyDescent="0.2">
      <c r="A54" s="1">
        <v>24.54</v>
      </c>
      <c r="B54" s="1">
        <v>208.29</v>
      </c>
      <c r="C54" s="1">
        <v>0.47</v>
      </c>
      <c r="D54" s="2">
        <v>6.4000000000000001E-2</v>
      </c>
    </row>
    <row r="55" spans="1:4" x14ac:dyDescent="0.2">
      <c r="A55" s="1">
        <v>208.3</v>
      </c>
      <c r="B55" s="1">
        <v>366.05</v>
      </c>
      <c r="C55" s="1">
        <v>12.23</v>
      </c>
      <c r="D55" s="2">
        <v>0.10879999999999999</v>
      </c>
    </row>
    <row r="56" spans="1:4" x14ac:dyDescent="0.2">
      <c r="A56" s="1">
        <v>366.06</v>
      </c>
      <c r="B56" s="1">
        <v>425.52</v>
      </c>
      <c r="C56" s="1">
        <v>29.4</v>
      </c>
      <c r="D56" s="4">
        <v>0.16</v>
      </c>
    </row>
    <row r="57" spans="1:4" x14ac:dyDescent="0.2">
      <c r="A57" s="1">
        <v>425.53</v>
      </c>
      <c r="B57" s="1">
        <v>509.46</v>
      </c>
      <c r="C57" s="1">
        <v>38.909999999999997</v>
      </c>
      <c r="D57" s="2">
        <v>0.1792</v>
      </c>
    </row>
    <row r="58" spans="1:4" x14ac:dyDescent="0.2">
      <c r="A58" s="1">
        <v>509.47</v>
      </c>
      <c r="B58" s="3">
        <v>1027.52</v>
      </c>
      <c r="C58" s="1">
        <v>53.95</v>
      </c>
      <c r="D58" s="2">
        <v>0.21360000000000001</v>
      </c>
    </row>
    <row r="59" spans="1:4" x14ac:dyDescent="0.2">
      <c r="A59" s="3">
        <v>1027.53</v>
      </c>
      <c r="B59" s="3">
        <v>1619.51</v>
      </c>
      <c r="C59" s="1">
        <v>164.61</v>
      </c>
      <c r="D59" s="2">
        <v>0.23519999999999999</v>
      </c>
    </row>
    <row r="60" spans="1:4" x14ac:dyDescent="0.2">
      <c r="A60" s="3">
        <v>1619.52</v>
      </c>
      <c r="B60" s="3">
        <v>3091.9</v>
      </c>
      <c r="C60" s="1">
        <v>303.85000000000002</v>
      </c>
      <c r="D60" s="4">
        <v>0.3</v>
      </c>
    </row>
    <row r="61" spans="1:4" x14ac:dyDescent="0.2">
      <c r="A61" s="3">
        <v>3091.91</v>
      </c>
      <c r="B61" s="3">
        <v>4122.54</v>
      </c>
      <c r="C61" s="1">
        <v>745.56</v>
      </c>
      <c r="D61" s="4">
        <v>0.32</v>
      </c>
    </row>
    <row r="62" spans="1:4" x14ac:dyDescent="0.2">
      <c r="A62" s="3">
        <v>4122.55</v>
      </c>
      <c r="B62" s="3">
        <v>12367.62</v>
      </c>
      <c r="C62" s="3">
        <v>1075.3699999999999</v>
      </c>
      <c r="D62" s="4">
        <v>0.34</v>
      </c>
    </row>
    <row r="63" spans="1:4" x14ac:dyDescent="0.2">
      <c r="A63" s="3">
        <v>12367.63</v>
      </c>
      <c r="B63" s="1" t="s">
        <v>16</v>
      </c>
      <c r="C63" s="3">
        <v>3878.69</v>
      </c>
      <c r="D63" s="4">
        <v>0.35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CALCULO</vt:lpstr>
      <vt:lpstr>MENSUAL</vt:lpstr>
      <vt:lpstr>QUINCENAL</vt:lpstr>
      <vt:lpstr>SEMANAL</vt:lpstr>
      <vt:lpstr>DIARIO</vt:lpstr>
      <vt:lpstr>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</dc:creator>
  <cp:lastModifiedBy>Adquisiciones</cp:lastModifiedBy>
  <cp:lastPrinted>2024-05-12T17:44:31Z</cp:lastPrinted>
  <dcterms:created xsi:type="dcterms:W3CDTF">2024-05-12T15:09:11Z</dcterms:created>
  <dcterms:modified xsi:type="dcterms:W3CDTF">2025-01-13T21:40:31Z</dcterms:modified>
</cp:coreProperties>
</file>